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-OTHER\personal\dorofmar\1\00 OGE работа с 2011 01 01\01 ЭкономБюро на OGE2\ЕТО по Челябинской обл\Раскрытие информации\РИ для сайта 21г\01.03.21\"/>
    </mc:Choice>
  </mc:AlternateContent>
  <bookViews>
    <workbookView xWindow="0" yWindow="0" windowWidth="28800" windowHeight="11535"/>
  </bookViews>
  <sheets>
    <sheet name="2020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" i="1" l="1"/>
  <c r="AF8" i="1"/>
  <c r="AC8" i="1"/>
  <c r="Z8" i="1"/>
  <c r="W8" i="1"/>
  <c r="T8" i="1"/>
  <c r="Q8" i="1"/>
  <c r="N8" i="1"/>
  <c r="K8" i="1"/>
  <c r="H8" i="1"/>
  <c r="E8" i="1"/>
  <c r="B8" i="1"/>
  <c r="AL7" i="1"/>
  <c r="AK7" i="1"/>
  <c r="AH7" i="1"/>
  <c r="AE7" i="1"/>
  <c r="AB7" i="1"/>
  <c r="Y7" i="1"/>
  <c r="V7" i="1"/>
  <c r="S7" i="1"/>
  <c r="P7" i="1"/>
  <c r="M7" i="1"/>
  <c r="J7" i="1"/>
  <c r="G7" i="1"/>
  <c r="D7" i="1"/>
  <c r="AL6" i="1"/>
  <c r="AK6" i="1"/>
  <c r="AH6" i="1"/>
  <c r="AH8" i="1" s="1"/>
  <c r="AE6" i="1"/>
  <c r="AB6" i="1"/>
  <c r="AB8" i="1" s="1"/>
  <c r="Y6" i="1"/>
  <c r="V6" i="1"/>
  <c r="V8" i="1" s="1"/>
  <c r="S6" i="1"/>
  <c r="P6" i="1"/>
  <c r="P8" i="1" s="1"/>
  <c r="M6" i="1"/>
  <c r="J6" i="1"/>
  <c r="J8" i="1" s="1"/>
  <c r="G6" i="1"/>
  <c r="D6" i="1"/>
  <c r="D8" i="1" l="1"/>
  <c r="AL8" i="1"/>
  <c r="AN7" i="1"/>
  <c r="AO7" i="1" s="1"/>
  <c r="G8" i="1"/>
  <c r="M8" i="1"/>
  <c r="S8" i="1"/>
  <c r="Y8" i="1"/>
  <c r="AE8" i="1"/>
  <c r="AK8" i="1"/>
  <c r="AN6" i="1"/>
  <c r="AN8" i="1" l="1"/>
  <c r="AO6" i="1"/>
  <c r="AO8" i="1" s="1"/>
</calcChain>
</file>

<file path=xl/sharedStrings.xml><?xml version="1.0" encoding="utf-8"?>
<sst xmlns="http://schemas.openxmlformats.org/spreadsheetml/2006/main" count="58" uniqueCount="22">
  <si>
    <t>Потери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</si>
  <si>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</si>
  <si>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</si>
  <si>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</si>
  <si>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</si>
  <si>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</si>
  <si>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</si>
  <si>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</si>
  <si>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</si>
  <si>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</si>
  <si>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</si>
  <si>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</si>
  <si>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</si>
  <si>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</si>
  <si>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кол-во, кВт*ч</t>
  </si>
  <si>
    <t>тариф, руб.</t>
  </si>
  <si>
    <t>Сумма, руб. с  НДС</t>
  </si>
  <si>
    <t>без НДС</t>
  </si>
  <si>
    <t>Факт</t>
  </si>
  <si>
    <t>Сверх нормы</t>
  </si>
  <si>
    <t>Затраты  ООО "Энерготехсервис" на покупку потерь в собственных сетях в 2020г</t>
  </si>
  <si>
    <t xml:space="preserve">  ООО "Уралэнергосбыт"- ООО "ЭТС"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</si>
</sst>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0\ &quot;₽&quot;"/>
    <numFmt numFmtId="166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7" xfId="1" applyBorder="1"/>
    <xf numFmtId="3" fontId="3" fillId="0" borderId="9" xfId="1" applyNumberFormat="1" applyFont="1" applyBorder="1" applyAlignment="1">
      <alignment horizontal="center" vertical="justify"/>
    </xf>
    <xf numFmtId="3" fontId="3" fillId="0" borderId="10" xfId="1" applyNumberFormat="1" applyFont="1" applyBorder="1" applyAlignment="1">
      <alignment horizontal="center" vertical="justify"/>
    </xf>
    <xf numFmtId="3" fontId="3" fillId="0" borderId="11" xfId="1" applyNumberFormat="1" applyFont="1" applyBorder="1" applyAlignment="1">
      <alignment horizontal="center" vertical="justify"/>
    </xf>
    <xf numFmtId="3" fontId="3" fillId="0" borderId="12" xfId="1" applyNumberFormat="1" applyFont="1" applyBorder="1" applyAlignment="1">
      <alignment horizontal="center" vertical="justify"/>
    </xf>
    <xf numFmtId="3" fontId="3" fillId="0" borderId="13" xfId="1" applyNumberFormat="1" applyFont="1" applyBorder="1" applyAlignment="1">
      <alignment horizontal="center" vertical="justify"/>
    </xf>
    <xf numFmtId="3" fontId="3" fillId="0" borderId="14" xfId="1" applyNumberFormat="1" applyFont="1" applyBorder="1" applyAlignment="1">
      <alignment horizontal="center"/>
    </xf>
    <xf numFmtId="3" fontId="1" fillId="0" borderId="0" xfId="1" applyNumberFormat="1"/>
    <xf numFmtId="0" fontId="3" fillId="0" borderId="15" xfId="1" applyFont="1" applyBorder="1"/>
    <xf numFmtId="164" fontId="4" fillId="0" borderId="17" xfId="1" applyNumberFormat="1" applyFont="1" applyBorder="1"/>
    <xf numFmtId="165" fontId="4" fillId="0" borderId="18" xfId="1" applyNumberFormat="1" applyFont="1" applyBorder="1"/>
    <xf numFmtId="3" fontId="4" fillId="0" borderId="16" xfId="1" applyNumberFormat="1" applyFont="1" applyBorder="1"/>
    <xf numFmtId="166" fontId="4" fillId="0" borderId="17" xfId="1" applyNumberFormat="1" applyFont="1" applyFill="1" applyBorder="1"/>
    <xf numFmtId="3" fontId="4" fillId="0" borderId="19" xfId="1" applyNumberFormat="1" applyFont="1" applyBorder="1"/>
    <xf numFmtId="166" fontId="4" fillId="0" borderId="17" xfId="1" applyNumberFormat="1" applyFont="1" applyBorder="1"/>
    <xf numFmtId="3" fontId="4" fillId="0" borderId="16" xfId="1" applyNumberFormat="1" applyFont="1" applyFill="1" applyBorder="1"/>
    <xf numFmtId="3" fontId="4" fillId="0" borderId="19" xfId="1" applyNumberFormat="1" applyFont="1" applyFill="1" applyBorder="1"/>
    <xf numFmtId="165" fontId="4" fillId="0" borderId="20" xfId="1" applyNumberFormat="1" applyFont="1" applyBorder="1"/>
    <xf numFmtId="0" fontId="3" fillId="0" borderId="21" xfId="1" applyFont="1" applyBorder="1"/>
    <xf numFmtId="3" fontId="4" fillId="0" borderId="22" xfId="1" applyNumberFormat="1" applyFont="1" applyFill="1" applyBorder="1"/>
    <xf numFmtId="166" fontId="4" fillId="0" borderId="23" xfId="1" applyNumberFormat="1" applyFont="1" applyFill="1" applyBorder="1"/>
    <xf numFmtId="3" fontId="4" fillId="0" borderId="24" xfId="1" applyNumberFormat="1" applyFont="1" applyFill="1" applyBorder="1"/>
    <xf numFmtId="0" fontId="4" fillId="0" borderId="8" xfId="1" applyFont="1" applyBorder="1"/>
    <xf numFmtId="3" fontId="4" fillId="0" borderId="18" xfId="1" applyNumberFormat="1" applyFont="1" applyBorder="1"/>
    <xf numFmtId="3" fontId="4" fillId="0" borderId="17" xfId="1" applyNumberFormat="1" applyFont="1" applyBorder="1"/>
    <xf numFmtId="3" fontId="4" fillId="0" borderId="24" xfId="1" applyNumberFormat="1" applyFont="1" applyBorder="1"/>
    <xf numFmtId="164" fontId="4" fillId="0" borderId="23" xfId="1" applyNumberFormat="1" applyFont="1" applyBorder="1"/>
    <xf numFmtId="0" fontId="4" fillId="0" borderId="24" xfId="1" applyFont="1" applyBorder="1"/>
    <xf numFmtId="166" fontId="4" fillId="0" borderId="23" xfId="1" applyNumberFormat="1" applyFont="1" applyBorder="1"/>
    <xf numFmtId="3" fontId="4" fillId="0" borderId="22" xfId="1" applyNumberFormat="1" applyFont="1" applyBorder="1"/>
    <xf numFmtId="3" fontId="4" fillId="0" borderId="23" xfId="1" applyNumberFormat="1" applyFont="1" applyBorder="1"/>
    <xf numFmtId="165" fontId="4" fillId="0" borderId="27" xfId="1" applyNumberFormat="1" applyFont="1" applyBorder="1"/>
    <xf numFmtId="165" fontId="4" fillId="0" borderId="26" xfId="1" applyNumberFormat="1" applyFont="1" applyBorder="1"/>
    <xf numFmtId="3" fontId="4" fillId="0" borderId="9" xfId="1" applyNumberFormat="1" applyFont="1" applyBorder="1"/>
    <xf numFmtId="0" fontId="4" fillId="0" borderId="10" xfId="1" applyFont="1" applyBorder="1"/>
    <xf numFmtId="165" fontId="4" fillId="0" borderId="11" xfId="1" applyNumberFormat="1" applyFont="1" applyBorder="1"/>
    <xf numFmtId="3" fontId="4" fillId="0" borderId="12" xfId="1" applyNumberFormat="1" applyFont="1" applyBorder="1"/>
    <xf numFmtId="165" fontId="4" fillId="0" borderId="13" xfId="1" applyNumberFormat="1" applyFont="1" applyBorder="1"/>
    <xf numFmtId="3" fontId="4" fillId="0" borderId="10" xfId="1" applyNumberFormat="1" applyFont="1" applyBorder="1"/>
    <xf numFmtId="165" fontId="4" fillId="0" borderId="25" xfId="1" applyNumberFormat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"/>
  <sheetViews>
    <sheetView tabSelected="1" topLeftCell="O1" zoomScale="98" zoomScaleNormal="98" workbookViewId="0">
      <selection activeCell="H23" sqref="H23"/>
    </sheetView>
  </sheetViews>
  <sheetFormatPr defaultRowHeight="15" outlineLevelCol="1" x14ac:dyDescent="0.25"/>
  <cols>
    <col min="1" max="1" width="25.140625" style="1" customWidth="1"/>
    <col min="2" max="2" width="11.5703125" style="1" customWidth="1" outlineLevel="1"/>
    <col min="3" max="3" width="9.7109375" style="1" customWidth="1" outlineLevel="1"/>
    <col min="4" max="4" width="16.28515625" style="1" customWidth="1" outlineLevel="1"/>
    <col min="5" max="5" width="11.5703125" style="1" customWidth="1" outlineLevel="1"/>
    <col min="6" max="6" width="9.7109375" style="1" customWidth="1" outlineLevel="1"/>
    <col min="7" max="7" width="16.28515625" style="1" customWidth="1" outlineLevel="1"/>
    <col min="8" max="8" width="11.5703125" style="1" customWidth="1" outlineLevel="1"/>
    <col min="9" max="9" width="9.7109375" style="1" customWidth="1" outlineLevel="1"/>
    <col min="10" max="10" width="16.28515625" style="1" customWidth="1" outlineLevel="1"/>
    <col min="11" max="11" width="11.5703125" style="1" customWidth="1" outlineLevel="1"/>
    <col min="12" max="12" width="9.7109375" style="1" customWidth="1" outlineLevel="1"/>
    <col min="13" max="13" width="16.28515625" style="1" customWidth="1" outlineLevel="1"/>
    <col min="14" max="14" width="11.5703125" style="1" customWidth="1" outlineLevel="1"/>
    <col min="15" max="15" width="9.7109375" style="1" customWidth="1" outlineLevel="1"/>
    <col min="16" max="16" width="16.28515625" style="1" customWidth="1" outlineLevel="1"/>
    <col min="17" max="17" width="11.5703125" style="1" customWidth="1" outlineLevel="1"/>
    <col min="18" max="18" width="9.7109375" style="1" customWidth="1" outlineLevel="1"/>
    <col min="19" max="19" width="16.28515625" style="1" customWidth="1" outlineLevel="1"/>
    <col min="20" max="20" width="11.5703125" style="1" customWidth="1" outlineLevel="1"/>
    <col min="21" max="21" width="9.7109375" style="1" customWidth="1" outlineLevel="1"/>
    <col min="22" max="22" width="16.28515625" style="1" customWidth="1" outlineLevel="1"/>
    <col min="23" max="23" width="11.5703125" style="1" customWidth="1" outlineLevel="1"/>
    <col min="24" max="24" width="9.7109375" style="1" customWidth="1" outlineLevel="1"/>
    <col min="25" max="25" width="16.28515625" style="1" customWidth="1" outlineLevel="1"/>
    <col min="26" max="26" width="11.5703125" style="1" customWidth="1" outlineLevel="1"/>
    <col min="27" max="27" width="9.7109375" style="1" customWidth="1" outlineLevel="1"/>
    <col min="28" max="28" width="16.28515625" style="1" customWidth="1" outlineLevel="1"/>
    <col min="29" max="29" width="11.5703125" style="1" customWidth="1" outlineLevel="1"/>
    <col min="30" max="30" width="9.7109375" style="1" customWidth="1" outlineLevel="1"/>
    <col min="31" max="31" width="16.28515625" style="1" customWidth="1" outlineLevel="1"/>
    <col min="32" max="32" width="11.5703125" style="1" customWidth="1" outlineLevel="1"/>
    <col min="33" max="33" width="9.7109375" style="1" customWidth="1" outlineLevel="1"/>
    <col min="34" max="34" width="16.28515625" style="1" customWidth="1" outlineLevel="1"/>
    <col min="35" max="35" width="11.5703125" style="1" customWidth="1" outlineLevel="1"/>
    <col min="36" max="36" width="9.7109375" style="1" customWidth="1" outlineLevel="1"/>
    <col min="37" max="37" width="16.28515625" style="1" customWidth="1" outlineLevel="1"/>
    <col min="38" max="38" width="15.42578125" style="1" customWidth="1"/>
    <col min="39" max="39" width="11.28515625" style="1" customWidth="1"/>
    <col min="40" max="40" width="19" style="1" customWidth="1"/>
    <col min="41" max="41" width="19.7109375" style="1" customWidth="1"/>
    <col min="42" max="16384" width="9.140625" style="1"/>
  </cols>
  <sheetData>
    <row r="1" spans="1:44" ht="20.25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9"/>
      <c r="AQ1" s="9"/>
      <c r="AR1" s="9"/>
    </row>
    <row r="2" spans="1:44" ht="20.25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9"/>
      <c r="AQ2" s="9"/>
      <c r="AR2" s="9"/>
    </row>
    <row r="3" spans="1:44" ht="21" thickBot="1" x14ac:dyDescent="0.3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9"/>
      <c r="AQ3" s="9"/>
      <c r="AR3" s="9"/>
    </row>
    <row r="4" spans="1:44" ht="15.75" x14ac:dyDescent="0.25">
      <c r="A4" s="49" t="s">
        <v>0</v>
      </c>
      <c r="B4" s="47" t="s">
        <v>1</v>
      </c>
      <c r="C4" s="45"/>
      <c r="D4" s="48"/>
      <c r="E4" s="44" t="s">
        <v>2</v>
      </c>
      <c r="F4" s="45"/>
      <c r="G4" s="46"/>
      <c r="H4" s="47" t="s">
        <v>3</v>
      </c>
      <c r="I4" s="45"/>
      <c r="J4" s="48"/>
      <c r="K4" s="44" t="s">
        <v>4</v>
      </c>
      <c r="L4" s="45"/>
      <c r="M4" s="46"/>
      <c r="N4" s="47" t="s">
        <v>5</v>
      </c>
      <c r="O4" s="45"/>
      <c r="P4" s="48"/>
      <c r="Q4" s="44" t="s">
        <v>6</v>
      </c>
      <c r="R4" s="45"/>
      <c r="S4" s="46"/>
      <c r="T4" s="47" t="s">
        <v>7</v>
      </c>
      <c r="U4" s="45"/>
      <c r="V4" s="48"/>
      <c r="W4" s="44" t="s">
        <v>8</v>
      </c>
      <c r="X4" s="45"/>
      <c r="Y4" s="46"/>
      <c r="Z4" s="47" t="s">
        <v>9</v>
      </c>
      <c r="AA4" s="45"/>
      <c r="AB4" s="48"/>
      <c r="AC4" s="44" t="s">
        <v>10</v>
      </c>
      <c r="AD4" s="45"/>
      <c r="AE4" s="46"/>
      <c r="AF4" s="47" t="s">
        <v>11</v>
      </c>
      <c r="AG4" s="45"/>
      <c r="AH4" s="48"/>
      <c r="AI4" s="44" t="s">
        <v>12</v>
      </c>
      <c r="AJ4" s="45"/>
      <c r="AK4" s="46"/>
      <c r="AL4" s="47" t="s">
        <v>13</v>
      </c>
      <c r="AM4" s="45"/>
      <c r="AN4" s="48"/>
      <c r="AO4" s="2"/>
      <c r="AP4" s="9"/>
      <c r="AQ4" s="9"/>
      <c r="AR4" s="9"/>
    </row>
    <row r="5" spans="1:44" ht="32.25" thickBot="1" x14ac:dyDescent="0.3">
      <c r="A5" s="50"/>
      <c r="B5" s="3" t="s">
        <v>14</v>
      </c>
      <c r="C5" s="4" t="s">
        <v>15</v>
      </c>
      <c r="D5" s="5" t="s">
        <v>16</v>
      </c>
      <c r="E5" s="6" t="s">
        <v>14</v>
      </c>
      <c r="F5" s="4" t="s">
        <v>15</v>
      </c>
      <c r="G5" s="7" t="s">
        <v>16</v>
      </c>
      <c r="H5" s="3" t="s">
        <v>14</v>
      </c>
      <c r="I5" s="4" t="s">
        <v>15</v>
      </c>
      <c r="J5" s="5" t="s">
        <v>16</v>
      </c>
      <c r="K5" s="6" t="s">
        <v>14</v>
      </c>
      <c r="L5" s="4" t="s">
        <v>15</v>
      </c>
      <c r="M5" s="7" t="s">
        <v>16</v>
      </c>
      <c r="N5" s="3" t="s">
        <v>14</v>
      </c>
      <c r="O5" s="4" t="s">
        <v>15</v>
      </c>
      <c r="P5" s="5" t="s">
        <v>16</v>
      </c>
      <c r="Q5" s="6" t="s">
        <v>14</v>
      </c>
      <c r="R5" s="4" t="s">
        <v>15</v>
      </c>
      <c r="S5" s="7" t="s">
        <v>16</v>
      </c>
      <c r="T5" s="3" t="s">
        <v>14</v>
      </c>
      <c r="U5" s="4" t="s">
        <v>15</v>
      </c>
      <c r="V5" s="5" t="s">
        <v>16</v>
      </c>
      <c r="W5" s="6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6" t="s">
        <v>14</v>
      </c>
      <c r="AD5" s="4" t="s">
        <v>15</v>
      </c>
      <c r="AE5" s="7" t="s">
        <v>16</v>
      </c>
      <c r="AF5" s="3" t="s">
        <v>14</v>
      </c>
      <c r="AG5" s="4" t="s">
        <v>15</v>
      </c>
      <c r="AH5" s="5" t="s">
        <v>16</v>
      </c>
      <c r="AI5" s="6" t="s">
        <v>14</v>
      </c>
      <c r="AJ5" s="4" t="s">
        <v>15</v>
      </c>
      <c r="AK5" s="7" t="s">
        <v>16</v>
      </c>
      <c r="AL5" s="3" t="s">
        <v>14</v>
      </c>
      <c r="AM5" s="4" t="s">
        <v>15</v>
      </c>
      <c r="AN5" s="5" t="s">
        <v>16</v>
      </c>
      <c r="AO5" s="8" t="s">
        <v>17</v>
      </c>
      <c r="AP5" s="9"/>
      <c r="AQ5" s="9"/>
      <c r="AR5" s="9"/>
    </row>
    <row r="6" spans="1:44" ht="15.75" x14ac:dyDescent="0.25">
      <c r="A6" s="10" t="s">
        <v>18</v>
      </c>
      <c r="B6" s="13">
        <v>640765</v>
      </c>
      <c r="C6" s="11">
        <v>2.4554800000000001</v>
      </c>
      <c r="D6" s="12">
        <f>(B6*C6*1.2)-0.006</f>
        <v>1888062.76464</v>
      </c>
      <c r="E6" s="13">
        <v>710204</v>
      </c>
      <c r="F6" s="11">
        <v>2.55172</v>
      </c>
      <c r="G6" s="12">
        <f>(E6*F6*1.2)+0.005</f>
        <v>2174690.1060559996</v>
      </c>
      <c r="H6" s="13">
        <v>744553</v>
      </c>
      <c r="I6" s="11">
        <v>2.5723600000000002</v>
      </c>
      <c r="J6" s="12">
        <f>(H6*I6*1.2)</f>
        <v>2298310.0260959999</v>
      </c>
      <c r="K6" s="13">
        <v>845877</v>
      </c>
      <c r="L6" s="11">
        <v>2.59131</v>
      </c>
      <c r="M6" s="12">
        <f>(K6*L6*1.2)-0.01</f>
        <v>2630315.4246440004</v>
      </c>
      <c r="N6" s="13">
        <v>534290</v>
      </c>
      <c r="O6" s="16">
        <v>2.6405799999999999</v>
      </c>
      <c r="P6" s="12">
        <f>(N6*O6*1.2)+0.01</f>
        <v>1693002.5958400001</v>
      </c>
      <c r="Q6" s="15">
        <v>152576</v>
      </c>
      <c r="R6" s="16">
        <v>2.7993600000000001</v>
      </c>
      <c r="S6" s="12">
        <f>(Q6*R6*1.2)+0.005</f>
        <v>512538.18663200003</v>
      </c>
      <c r="T6" s="13">
        <v>161394</v>
      </c>
      <c r="U6" s="16">
        <v>2.8755799999999998</v>
      </c>
      <c r="V6" s="12">
        <f>(T6*U6*1.2)+0.001</f>
        <v>556921.63122400001</v>
      </c>
      <c r="W6" s="15">
        <v>215135</v>
      </c>
      <c r="X6" s="16">
        <v>3.0031699999999999</v>
      </c>
      <c r="Y6" s="12">
        <f>(W6*X6*1.2)-0.001</f>
        <v>775304.37253999989</v>
      </c>
      <c r="Z6" s="13">
        <v>355728</v>
      </c>
      <c r="AA6" s="16">
        <v>3.0834600000000001</v>
      </c>
      <c r="AB6" s="12">
        <f>(Z6*AA6*1.2)+0.001</f>
        <v>1316247.671656</v>
      </c>
      <c r="AC6" s="15">
        <v>491913</v>
      </c>
      <c r="AD6" s="16">
        <v>2.9947300000000001</v>
      </c>
      <c r="AE6" s="12">
        <f>(AC6*AD6*1.2)+0.004</f>
        <v>1767775.946188</v>
      </c>
      <c r="AF6" s="17">
        <v>455586</v>
      </c>
      <c r="AG6" s="14">
        <v>2.9263400000000002</v>
      </c>
      <c r="AH6" s="12">
        <f>(AF6*AG6*1.2)-0.005</f>
        <v>1599839.4372880002</v>
      </c>
      <c r="AI6" s="18">
        <v>941889</v>
      </c>
      <c r="AJ6" s="14">
        <v>2.6894300000000002</v>
      </c>
      <c r="AK6" s="12">
        <f>(AI6*AJ6*1.2)-0.005</f>
        <v>3039773.4349239999</v>
      </c>
      <c r="AL6" s="25">
        <f>B6+E6+H6+K6+N6+Q6+T6+W6+Z6+AC6+AF6+AI6</f>
        <v>6249910</v>
      </c>
      <c r="AM6" s="26"/>
      <c r="AN6" s="12">
        <f>D6+G6+J6+M6+P6+S6+V6+Y6+AB6+AE6+AH6+AK6</f>
        <v>20252781.597728003</v>
      </c>
      <c r="AO6" s="19">
        <f>AN6/1.2</f>
        <v>16877317.99810667</v>
      </c>
    </row>
    <row r="7" spans="1:44" ht="15.75" x14ac:dyDescent="0.25">
      <c r="A7" s="20" t="s">
        <v>19</v>
      </c>
      <c r="B7" s="27">
        <v>9878</v>
      </c>
      <c r="C7" s="28">
        <v>2.4554800000000001</v>
      </c>
      <c r="D7" s="12">
        <f>(B7*C7*1.2)</f>
        <v>29106.277727999997</v>
      </c>
      <c r="E7" s="13">
        <v>20323</v>
      </c>
      <c r="F7" s="11">
        <v>2.55172</v>
      </c>
      <c r="G7" s="12">
        <f>(E7*F7*1.2)</f>
        <v>62230.326671999996</v>
      </c>
      <c r="H7" s="13">
        <v>24046</v>
      </c>
      <c r="I7" s="28">
        <v>2.5723600000000002</v>
      </c>
      <c r="J7" s="12">
        <f>(H7*I7*1.2)+0.001</f>
        <v>74225.963272000008</v>
      </c>
      <c r="K7" s="13">
        <v>16048</v>
      </c>
      <c r="L7" s="28">
        <v>2.59131</v>
      </c>
      <c r="M7" s="12">
        <f>(K7*L7*1.2)</f>
        <v>49902.411455999994</v>
      </c>
      <c r="N7" s="29">
        <v>-1145</v>
      </c>
      <c r="O7" s="30">
        <v>2.6405799999999999</v>
      </c>
      <c r="P7" s="12">
        <f>(N7*O7*1.2)</f>
        <v>-3628.1569199999999</v>
      </c>
      <c r="Q7" s="31">
        <v>16683</v>
      </c>
      <c r="R7" s="30">
        <v>2.7993600000000001</v>
      </c>
      <c r="S7" s="12">
        <f>(Q7*R7*1.2)+0.01</f>
        <v>56042.077455999999</v>
      </c>
      <c r="T7" s="23">
        <v>9428</v>
      </c>
      <c r="U7" s="30">
        <v>2.8755799999999998</v>
      </c>
      <c r="V7" s="12">
        <f>(T7*U7*1.2)</f>
        <v>32533.161887999995</v>
      </c>
      <c r="W7" s="31">
        <v>1547</v>
      </c>
      <c r="X7" s="30">
        <v>3.0031699999999999</v>
      </c>
      <c r="Y7" s="12">
        <f>(W7*X7*1.2)</f>
        <v>5575.0847879999992</v>
      </c>
      <c r="Z7" s="27">
        <v>21978</v>
      </c>
      <c r="AA7" s="30">
        <v>3.0834600000000001</v>
      </c>
      <c r="AB7" s="12">
        <f>(Z7*AA7*1.2)</f>
        <v>81321.940656000006</v>
      </c>
      <c r="AC7" s="31">
        <v>9258</v>
      </c>
      <c r="AD7" s="30">
        <v>2.9947300000000001</v>
      </c>
      <c r="AE7" s="12">
        <f>(AC7*AD7*1.2)</f>
        <v>33270.252408</v>
      </c>
      <c r="AF7" s="23">
        <v>19099</v>
      </c>
      <c r="AG7" s="22">
        <v>2.9263400000000002</v>
      </c>
      <c r="AH7" s="12">
        <f>(AF7*AG7*1.2)</f>
        <v>67068.201192000008</v>
      </c>
      <c r="AI7" s="21">
        <v>18720</v>
      </c>
      <c r="AJ7" s="22">
        <v>2.6894300000000002</v>
      </c>
      <c r="AK7" s="12">
        <f>(AI7*AJ7*1.2)+0.002</f>
        <v>60415.357520000005</v>
      </c>
      <c r="AL7" s="25">
        <f>B7+E7+H7+K7+N7+Q7+T7+W7+Z7+AC7+AF7+AI7</f>
        <v>165863</v>
      </c>
      <c r="AM7" s="32"/>
      <c r="AN7" s="33">
        <f>D7+G7+J7+M7+P7+S7+V7+Y7+AB7+AE7+AH7+AK7</f>
        <v>548062.898116</v>
      </c>
      <c r="AO7" s="34">
        <f>AN7/1.2</f>
        <v>456719.08176333335</v>
      </c>
    </row>
    <row r="8" spans="1:44" ht="16.5" thickBot="1" x14ac:dyDescent="0.3">
      <c r="A8" s="24"/>
      <c r="B8" s="35">
        <f>SUM(B6:B7)</f>
        <v>650643</v>
      </c>
      <c r="C8" s="36"/>
      <c r="D8" s="37">
        <f>SUM(D6:D7)</f>
        <v>1917169.0423679999</v>
      </c>
      <c r="E8" s="38">
        <f>SUM(E6:E7)</f>
        <v>730527</v>
      </c>
      <c r="F8" s="36"/>
      <c r="G8" s="39">
        <f>SUM(G6:G7)</f>
        <v>2236920.4327279995</v>
      </c>
      <c r="H8" s="35">
        <f>SUM(H6:H7)</f>
        <v>768599</v>
      </c>
      <c r="I8" s="36"/>
      <c r="J8" s="37">
        <f>SUM(J6:J7)</f>
        <v>2372535.9893680001</v>
      </c>
      <c r="K8" s="38">
        <f>SUM(K6:K7)</f>
        <v>861925</v>
      </c>
      <c r="L8" s="36"/>
      <c r="M8" s="39">
        <f>SUM(M6:M7)</f>
        <v>2680217.8361000004</v>
      </c>
      <c r="N8" s="35">
        <f>SUM(N6:N7)</f>
        <v>533145</v>
      </c>
      <c r="O8" s="40"/>
      <c r="P8" s="37">
        <f>SUM(P6:P7)</f>
        <v>1689374.4389200001</v>
      </c>
      <c r="Q8" s="38">
        <f>SUM(Q6:Q7)</f>
        <v>169259</v>
      </c>
      <c r="R8" s="40"/>
      <c r="S8" s="39">
        <f>SUM(S6:S7)</f>
        <v>568580.26408800005</v>
      </c>
      <c r="T8" s="35">
        <f>SUM(T6:T7)</f>
        <v>170822</v>
      </c>
      <c r="U8" s="40"/>
      <c r="V8" s="37">
        <f>SUM(V6:V7)</f>
        <v>589454.79311199998</v>
      </c>
      <c r="W8" s="38">
        <f>SUM(W6:W7)</f>
        <v>216682</v>
      </c>
      <c r="X8" s="40"/>
      <c r="Y8" s="39">
        <f>SUM(Y6:Y7)</f>
        <v>780879.45732799987</v>
      </c>
      <c r="Z8" s="35">
        <f>SUM(Z6:Z7)</f>
        <v>377706</v>
      </c>
      <c r="AA8" s="40"/>
      <c r="AB8" s="37">
        <f>SUM(AB6:AB7)</f>
        <v>1397569.612312</v>
      </c>
      <c r="AC8" s="38">
        <f>SUM(AC6:AC7)</f>
        <v>501171</v>
      </c>
      <c r="AD8" s="40"/>
      <c r="AE8" s="39">
        <f>SUM(AE6:AE7)</f>
        <v>1801046.198596</v>
      </c>
      <c r="AF8" s="35">
        <f>SUM(AF6:AF7)</f>
        <v>474685</v>
      </c>
      <c r="AG8" s="40"/>
      <c r="AH8" s="37">
        <f>SUM(AH6:AH7)</f>
        <v>1666907.6384800002</v>
      </c>
      <c r="AI8" s="35">
        <f>SUM(AI6:AI7)</f>
        <v>960609</v>
      </c>
      <c r="AJ8" s="40"/>
      <c r="AK8" s="39">
        <f>SUM(AK6:AK7)</f>
        <v>3100188.792444</v>
      </c>
      <c r="AL8" s="35">
        <f>SUM(AL6:AL7)</f>
        <v>6415773</v>
      </c>
      <c r="AM8" s="40"/>
      <c r="AN8" s="37">
        <f>AN6+AN7</f>
        <v>20800844.495844003</v>
      </c>
      <c r="AO8" s="41">
        <f>AO6+AO7</f>
        <v>17334037.079870004</v>
      </c>
    </row>
  </sheetData>
  <mergeCells count="16">
    <mergeCell ref="A1:AO1"/>
    <mergeCell ref="A3:AO3"/>
    <mergeCell ref="W4:Y4"/>
    <mergeCell ref="Z4:AB4"/>
    <mergeCell ref="AC4:AE4"/>
    <mergeCell ref="AF4:AH4"/>
    <mergeCell ref="AI4:AK4"/>
    <mergeCell ref="AL4:AN4"/>
    <mergeCell ref="A4:A5"/>
    <mergeCell ref="B4:D4"/>
    <mergeCell ref="E4:G4"/>
    <mergeCell ref="H4:J4"/>
    <mergeCell ref="K4:M4"/>
    <mergeCell ref="N4:P4"/>
    <mergeCell ref="Q4:S4"/>
    <mergeCell ref="T4:V4"/>
  </mergeCells>
  <pageMargins left="0" right="0" top="0.55118110236220474" bottom="0.35433070866141736" header="0.31496062992125984" footer="0.31496062992125984"/>
  <pageSetup paperSize="9" scale="52" fitToWidth="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cp:lastPrinted>2020-02-27T04:57:00Z</cp:lastPrinted>
  <dcterms:created xsi:type="dcterms:W3CDTF">2020-02-27T04:52:17Z</dcterms:created>
  <dcterms:modified xsi:type="dcterms:W3CDTF">2021-02-24T19:52:59Z</dcterms:modified>
</cp:coreProperties>
</file>