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-OTHER\personal\dorofmar\1\00 OGE работа с 2011 01 01\01 ЭкономБюро на OGE2\ЕТО по Челябинской обл\Раскрытие информации\РИ для сайта 22г\01.03.22\"/>
    </mc:Choice>
  </mc:AlternateContent>
  <bookViews>
    <workbookView xWindow="0" yWindow="0" windowWidth="28800" windowHeight="11535"/>
  </bookViews>
  <sheets>
    <sheet name="2021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" i="1" l="1"/>
  <c r="AO8" i="1"/>
  <c r="D7" i="1"/>
  <c r="AN9" i="1"/>
  <c r="AE8" i="1"/>
  <c r="AH8" i="1"/>
  <c r="AH6" i="1"/>
  <c r="AL9" i="1"/>
  <c r="AL10" i="1" s="1"/>
  <c r="P6" i="1"/>
  <c r="AL7" i="1"/>
  <c r="Q10" i="1" l="1"/>
  <c r="AK8" i="1" l="1"/>
  <c r="AB8" i="1"/>
  <c r="Y8" i="1"/>
  <c r="V8" i="1"/>
  <c r="S8" i="1"/>
  <c r="P8" i="1"/>
  <c r="M8" i="1"/>
  <c r="J8" i="1"/>
  <c r="E10" i="1"/>
  <c r="AL8" i="1"/>
  <c r="AN7" i="1"/>
  <c r="G7" i="1"/>
  <c r="G6" i="1"/>
  <c r="M7" i="1"/>
  <c r="J7" i="1"/>
  <c r="J6" i="1" l="1"/>
  <c r="P10" i="1"/>
  <c r="N10" i="1"/>
  <c r="V6" i="1"/>
  <c r="V10" i="1" s="1"/>
  <c r="T10" i="1"/>
  <c r="W10" i="1"/>
  <c r="Y6" i="1"/>
  <c r="Y10" i="1" s="1"/>
  <c r="AC10" i="1"/>
  <c r="AE6" i="1"/>
  <c r="AE10" i="1" s="1"/>
  <c r="AI10" i="1"/>
  <c r="AK6" i="1"/>
  <c r="AK10" i="1" s="1"/>
  <c r="AL6" i="1"/>
  <c r="J10" i="1"/>
  <c r="K10" i="1"/>
  <c r="S6" i="1"/>
  <c r="S10" i="1" s="1"/>
  <c r="AB6" i="1"/>
  <c r="AB10" i="1" s="1"/>
  <c r="Z10" i="1"/>
  <c r="AH10" i="1"/>
  <c r="AF10" i="1"/>
  <c r="D6" i="1"/>
  <c r="M6" i="1"/>
  <c r="M10" i="1" s="1"/>
  <c r="AO7" i="1"/>
  <c r="G8" i="1"/>
  <c r="G10" i="1" s="1"/>
  <c r="B10" i="1"/>
  <c r="H10" i="1"/>
  <c r="D8" i="1"/>
  <c r="AN8" i="1" l="1"/>
  <c r="D10" i="1"/>
  <c r="AN6" i="1"/>
  <c r="AN10" i="1" s="1"/>
  <c r="AO6" i="1" l="1"/>
  <c r="AO10" i="1" s="1"/>
</calcChain>
</file>

<file path=xl/sharedStrings.xml><?xml version="1.0" encoding="utf-8"?>
<sst xmlns="http://schemas.openxmlformats.org/spreadsheetml/2006/main" count="60" uniqueCount="24">
  <si>
    <t>Потери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</si>
  <si>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</si>
  <si>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</si>
  <si>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</si>
  <si>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</si>
  <si>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</si>
  <si>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</si>
  <si>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</si>
  <si>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</si>
  <si>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</si>
  <si>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</si>
  <si>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</si>
  <si>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</si>
  <si>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</si>
  <si>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кол-во, кВт*ч</t>
  </si>
  <si>
    <t>тариф, руб.</t>
  </si>
  <si>
    <t>Сумма, руб. с  НДС</t>
  </si>
  <si>
    <t>без НДС</t>
  </si>
  <si>
    <t>Факт</t>
  </si>
  <si>
    <t>Сверх плана(факт)</t>
  </si>
  <si>
    <t>Сверх нормы</t>
  </si>
  <si>
    <t>Корректировка</t>
  </si>
  <si>
    <t xml:space="preserve">  ООО "Уралэнергосбыт"- ООО "ЭТС"</t>
  </si>
  <si>
    <t>Затраты  ООО "Энерготехсервис" на покупку потерь в собственных сетях в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</si>
</sst>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1" fillId="0" borderId="7" xfId="1" applyBorder="1"/>
    <xf numFmtId="3" fontId="3" fillId="0" borderId="9" xfId="1" applyNumberFormat="1" applyFont="1" applyBorder="1" applyAlignment="1">
      <alignment horizontal="center" vertical="justify"/>
    </xf>
    <xf numFmtId="3" fontId="3" fillId="0" borderId="10" xfId="1" applyNumberFormat="1" applyFont="1" applyBorder="1" applyAlignment="1">
      <alignment horizontal="center" vertical="justify"/>
    </xf>
    <xf numFmtId="3" fontId="3" fillId="0" borderId="11" xfId="1" applyNumberFormat="1" applyFont="1" applyBorder="1" applyAlignment="1">
      <alignment horizontal="center" vertical="justify"/>
    </xf>
    <xf numFmtId="3" fontId="3" fillId="0" borderId="12" xfId="1" applyNumberFormat="1" applyFont="1" applyBorder="1" applyAlignment="1">
      <alignment horizontal="center" vertical="justify"/>
    </xf>
    <xf numFmtId="3" fontId="3" fillId="0" borderId="13" xfId="1" applyNumberFormat="1" applyFont="1" applyBorder="1" applyAlignment="1">
      <alignment horizontal="center" vertical="justify"/>
    </xf>
    <xf numFmtId="3" fontId="3" fillId="0" borderId="14" xfId="1" applyNumberFormat="1" applyFont="1" applyBorder="1" applyAlignment="1">
      <alignment horizontal="center"/>
    </xf>
    <xf numFmtId="3" fontId="1" fillId="0" borderId="0" xfId="1" applyNumberFormat="1"/>
    <xf numFmtId="0" fontId="3" fillId="0" borderId="15" xfId="1" applyFont="1" applyBorder="1"/>
    <xf numFmtId="164" fontId="4" fillId="0" borderId="17" xfId="1" applyNumberFormat="1" applyFont="1" applyBorder="1"/>
    <xf numFmtId="165" fontId="4" fillId="0" borderId="18" xfId="1" applyNumberFormat="1" applyFont="1" applyBorder="1"/>
    <xf numFmtId="3" fontId="4" fillId="0" borderId="16" xfId="1" applyNumberFormat="1" applyFont="1" applyBorder="1"/>
    <xf numFmtId="165" fontId="4" fillId="0" borderId="19" xfId="1" applyNumberFormat="1" applyFont="1" applyBorder="1"/>
    <xf numFmtId="3" fontId="4" fillId="0" borderId="0" xfId="1" applyNumberFormat="1" applyFont="1"/>
    <xf numFmtId="0" fontId="3" fillId="0" borderId="20" xfId="1" applyFont="1" applyBorder="1"/>
    <xf numFmtId="0" fontId="4" fillId="0" borderId="8" xfId="1" applyFont="1" applyBorder="1"/>
    <xf numFmtId="3" fontId="4" fillId="0" borderId="17" xfId="1" applyNumberFormat="1" applyFont="1" applyBorder="1"/>
    <xf numFmtId="3" fontId="4" fillId="0" borderId="22" xfId="1" applyNumberFormat="1" applyFont="1" applyBorder="1"/>
    <xf numFmtId="164" fontId="4" fillId="0" borderId="21" xfId="1" applyNumberFormat="1" applyFont="1" applyBorder="1"/>
    <xf numFmtId="3" fontId="4" fillId="0" borderId="21" xfId="1" applyNumberFormat="1" applyFont="1" applyBorder="1"/>
    <xf numFmtId="165" fontId="4" fillId="0" borderId="25" xfId="1" applyNumberFormat="1" applyFont="1" applyBorder="1"/>
    <xf numFmtId="165" fontId="4" fillId="0" borderId="24" xfId="1" applyNumberFormat="1" applyFont="1" applyBorder="1"/>
    <xf numFmtId="3" fontId="4" fillId="0" borderId="9" xfId="1" applyNumberFormat="1" applyFont="1" applyBorder="1"/>
    <xf numFmtId="0" fontId="4" fillId="0" borderId="10" xfId="1" applyFont="1" applyBorder="1"/>
    <xf numFmtId="165" fontId="4" fillId="0" borderId="11" xfId="1" applyNumberFormat="1" applyFont="1" applyBorder="1"/>
    <xf numFmtId="3" fontId="4" fillId="0" borderId="12" xfId="1" applyNumberFormat="1" applyFont="1" applyBorder="1"/>
    <xf numFmtId="165" fontId="4" fillId="0" borderId="13" xfId="1" applyNumberFormat="1" applyFont="1" applyBorder="1"/>
    <xf numFmtId="3" fontId="4" fillId="0" borderId="10" xfId="1" applyNumberFormat="1" applyFont="1" applyBorder="1"/>
    <xf numFmtId="165" fontId="4" fillId="0" borderId="23" xfId="1" applyNumberFormat="1" applyFont="1" applyBorder="1"/>
    <xf numFmtId="0" fontId="4" fillId="0" borderId="0" xfId="1" applyFont="1"/>
    <xf numFmtId="0" fontId="1" fillId="0" borderId="0" xfId="1" applyFont="1" applyFill="1"/>
    <xf numFmtId="0" fontId="3" fillId="0" borderId="26" xfId="1" applyFont="1" applyBorder="1"/>
    <xf numFmtId="3" fontId="4" fillId="0" borderId="27" xfId="1" applyNumberFormat="1" applyFont="1" applyBorder="1"/>
    <xf numFmtId="164" fontId="4" fillId="0" borderId="28" xfId="1" applyNumberFormat="1" applyFont="1" applyBorder="1"/>
    <xf numFmtId="165" fontId="4" fillId="0" borderId="29" xfId="1" applyNumberFormat="1" applyFont="1" applyBorder="1"/>
    <xf numFmtId="3" fontId="4" fillId="0" borderId="30" xfId="1" applyNumberFormat="1" applyFont="1" applyBorder="1"/>
    <xf numFmtId="165" fontId="4" fillId="0" borderId="31" xfId="1" applyNumberFormat="1" applyFont="1" applyBorder="1"/>
    <xf numFmtId="0" fontId="2" fillId="0" borderId="0" xfId="1" applyFont="1" applyAlignment="1">
      <alignment horizontal="center" vertical="center"/>
    </xf>
    <xf numFmtId="165" fontId="4" fillId="0" borderId="32" xfId="1" applyNumberFormat="1" applyFont="1" applyBorder="1"/>
    <xf numFmtId="0" fontId="5" fillId="0" borderId="0" xfId="1" applyFont="1"/>
    <xf numFmtId="165" fontId="1" fillId="0" borderId="0" xfId="1" applyNumberFormat="1"/>
    <xf numFmtId="3" fontId="4" fillId="0" borderId="33" xfId="1" applyNumberFormat="1" applyFont="1" applyBorder="1"/>
    <xf numFmtId="3" fontId="4" fillId="0" borderId="3" xfId="1" applyNumberFormat="1" applyFont="1" applyBorder="1"/>
    <xf numFmtId="165" fontId="4" fillId="0" borderId="33" xfId="1" applyNumberFormat="1" applyFont="1" applyBorder="1"/>
    <xf numFmtId="0" fontId="2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tabSelected="1" zoomScale="98" zoomScaleNormal="98" workbookViewId="0">
      <pane xSplit="1" topLeftCell="B1" activePane="topRight" state="frozen"/>
      <selection pane="topRight" activeCell="G15" sqref="G15"/>
    </sheetView>
  </sheetViews>
  <sheetFormatPr defaultRowHeight="15" outlineLevelCol="1" x14ac:dyDescent="0.25"/>
  <cols>
    <col min="1" max="1" width="25.140625" style="1" customWidth="1"/>
    <col min="2" max="2" width="11.5703125" style="1" customWidth="1" outlineLevel="1"/>
    <col min="3" max="3" width="9.7109375" style="1" customWidth="1" outlineLevel="1"/>
    <col min="4" max="4" width="16.28515625" style="1" customWidth="1" outlineLevel="1"/>
    <col min="5" max="5" width="11.5703125" style="1" customWidth="1" outlineLevel="1"/>
    <col min="6" max="6" width="9.7109375" style="1" customWidth="1" outlineLevel="1"/>
    <col min="7" max="7" width="16.28515625" style="1" customWidth="1" outlineLevel="1"/>
    <col min="8" max="8" width="11.5703125" style="1" customWidth="1" outlineLevel="1"/>
    <col min="9" max="9" width="9.7109375" style="1" customWidth="1" outlineLevel="1"/>
    <col min="10" max="10" width="16.28515625" style="1" customWidth="1" outlineLevel="1"/>
    <col min="11" max="11" width="11.5703125" style="1" customWidth="1" outlineLevel="1"/>
    <col min="12" max="12" width="9.7109375" style="1" customWidth="1" outlineLevel="1"/>
    <col min="13" max="13" width="16.28515625" style="1" customWidth="1" outlineLevel="1"/>
    <col min="14" max="14" width="11.5703125" style="1" customWidth="1" outlineLevel="1"/>
    <col min="15" max="15" width="9.7109375" style="1" customWidth="1" outlineLevel="1"/>
    <col min="16" max="16" width="16.28515625" style="1" customWidth="1" outlineLevel="1"/>
    <col min="17" max="17" width="11.5703125" style="1" customWidth="1" outlineLevel="1"/>
    <col min="18" max="18" width="9.7109375" style="1" customWidth="1" outlineLevel="1"/>
    <col min="19" max="19" width="16.28515625" style="1" customWidth="1" outlineLevel="1"/>
    <col min="20" max="20" width="11.5703125" style="1" customWidth="1" outlineLevel="1"/>
    <col min="21" max="21" width="9.7109375" style="1" customWidth="1" outlineLevel="1"/>
    <col min="22" max="22" width="16.28515625" style="1" customWidth="1" outlineLevel="1"/>
    <col min="23" max="23" width="11.5703125" style="1" customWidth="1" outlineLevel="1"/>
    <col min="24" max="24" width="9.7109375" style="1" customWidth="1" outlineLevel="1"/>
    <col min="25" max="25" width="16.28515625" style="1" customWidth="1" outlineLevel="1"/>
    <col min="26" max="26" width="11.5703125" style="1" customWidth="1" outlineLevel="1"/>
    <col min="27" max="27" width="9.7109375" style="1" customWidth="1" outlineLevel="1"/>
    <col min="28" max="28" width="16.28515625" style="1" customWidth="1" outlineLevel="1"/>
    <col min="29" max="29" width="11.5703125" style="1" customWidth="1" outlineLevel="1"/>
    <col min="30" max="30" width="9.7109375" style="1" customWidth="1" outlineLevel="1"/>
    <col min="31" max="31" width="16.28515625" style="1" customWidth="1" outlineLevel="1"/>
    <col min="32" max="32" width="11.5703125" style="1" customWidth="1" outlineLevel="1"/>
    <col min="33" max="33" width="9.7109375" style="1" customWidth="1" outlineLevel="1"/>
    <col min="34" max="34" width="16.28515625" style="1" customWidth="1" outlineLevel="1"/>
    <col min="35" max="35" width="11.5703125" style="1" customWidth="1" outlineLevel="1"/>
    <col min="36" max="36" width="9.7109375" style="1" customWidth="1" outlineLevel="1"/>
    <col min="37" max="37" width="16.28515625" style="1" customWidth="1" outlineLevel="1"/>
    <col min="38" max="38" width="15.42578125" style="1" customWidth="1"/>
    <col min="39" max="39" width="11.28515625" style="1" customWidth="1"/>
    <col min="40" max="40" width="19" style="1" customWidth="1"/>
    <col min="41" max="41" width="19.7109375" style="1" customWidth="1"/>
    <col min="42" max="42" width="30.7109375" style="1" customWidth="1"/>
    <col min="43" max="16384" width="9.140625" style="1"/>
  </cols>
  <sheetData>
    <row r="1" spans="1:44" ht="20.25" x14ac:dyDescent="0.25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9"/>
      <c r="AQ1" s="9"/>
      <c r="AR1" s="9"/>
    </row>
    <row r="2" spans="1:44" ht="20.2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9"/>
      <c r="AQ2" s="9"/>
      <c r="AR2" s="9"/>
    </row>
    <row r="3" spans="1:44" ht="21" thickBot="1" x14ac:dyDescent="0.3">
      <c r="A3" s="46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9"/>
      <c r="AQ3" s="9"/>
      <c r="AR3" s="9"/>
    </row>
    <row r="4" spans="1:44" ht="15.75" x14ac:dyDescent="0.25">
      <c r="A4" s="52" t="s">
        <v>0</v>
      </c>
      <c r="B4" s="50" t="s">
        <v>1</v>
      </c>
      <c r="C4" s="48"/>
      <c r="D4" s="51"/>
      <c r="E4" s="47" t="s">
        <v>2</v>
      </c>
      <c r="F4" s="48"/>
      <c r="G4" s="49"/>
      <c r="H4" s="50" t="s">
        <v>3</v>
      </c>
      <c r="I4" s="48"/>
      <c r="J4" s="51"/>
      <c r="K4" s="47" t="s">
        <v>4</v>
      </c>
      <c r="L4" s="48"/>
      <c r="M4" s="49"/>
      <c r="N4" s="50" t="s">
        <v>5</v>
      </c>
      <c r="O4" s="48"/>
      <c r="P4" s="51"/>
      <c r="Q4" s="47" t="s">
        <v>6</v>
      </c>
      <c r="R4" s="48"/>
      <c r="S4" s="49"/>
      <c r="T4" s="50" t="s">
        <v>7</v>
      </c>
      <c r="U4" s="48"/>
      <c r="V4" s="51"/>
      <c r="W4" s="47" t="s">
        <v>8</v>
      </c>
      <c r="X4" s="48"/>
      <c r="Y4" s="49"/>
      <c r="Z4" s="50" t="s">
        <v>9</v>
      </c>
      <c r="AA4" s="48"/>
      <c r="AB4" s="51"/>
      <c r="AC4" s="47" t="s">
        <v>10</v>
      </c>
      <c r="AD4" s="48"/>
      <c r="AE4" s="49"/>
      <c r="AF4" s="50" t="s">
        <v>11</v>
      </c>
      <c r="AG4" s="48"/>
      <c r="AH4" s="51"/>
      <c r="AI4" s="47" t="s">
        <v>12</v>
      </c>
      <c r="AJ4" s="48"/>
      <c r="AK4" s="49"/>
      <c r="AL4" s="50" t="s">
        <v>13</v>
      </c>
      <c r="AM4" s="48"/>
      <c r="AN4" s="51"/>
      <c r="AO4" s="2"/>
      <c r="AP4" s="9"/>
      <c r="AQ4" s="9"/>
      <c r="AR4" s="9"/>
    </row>
    <row r="5" spans="1:44" ht="32.25" thickBot="1" x14ac:dyDescent="0.3">
      <c r="A5" s="53"/>
      <c r="B5" s="3" t="s">
        <v>14</v>
      </c>
      <c r="C5" s="4" t="s">
        <v>15</v>
      </c>
      <c r="D5" s="5" t="s">
        <v>16</v>
      </c>
      <c r="E5" s="6" t="s">
        <v>14</v>
      </c>
      <c r="F5" s="4" t="s">
        <v>15</v>
      </c>
      <c r="G5" s="7" t="s">
        <v>16</v>
      </c>
      <c r="H5" s="3" t="s">
        <v>14</v>
      </c>
      <c r="I5" s="4" t="s">
        <v>15</v>
      </c>
      <c r="J5" s="5" t="s">
        <v>16</v>
      </c>
      <c r="K5" s="6" t="s">
        <v>14</v>
      </c>
      <c r="L5" s="4" t="s">
        <v>15</v>
      </c>
      <c r="M5" s="7" t="s">
        <v>16</v>
      </c>
      <c r="N5" s="3" t="s">
        <v>14</v>
      </c>
      <c r="O5" s="4" t="s">
        <v>15</v>
      </c>
      <c r="P5" s="5" t="s">
        <v>16</v>
      </c>
      <c r="Q5" s="6" t="s">
        <v>14</v>
      </c>
      <c r="R5" s="4" t="s">
        <v>15</v>
      </c>
      <c r="S5" s="7" t="s">
        <v>16</v>
      </c>
      <c r="T5" s="3" t="s">
        <v>14</v>
      </c>
      <c r="U5" s="4" t="s">
        <v>15</v>
      </c>
      <c r="V5" s="5" t="s">
        <v>16</v>
      </c>
      <c r="W5" s="6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6" t="s">
        <v>14</v>
      </c>
      <c r="AD5" s="4" t="s">
        <v>15</v>
      </c>
      <c r="AE5" s="7" t="s">
        <v>16</v>
      </c>
      <c r="AF5" s="3" t="s">
        <v>14</v>
      </c>
      <c r="AG5" s="4" t="s">
        <v>15</v>
      </c>
      <c r="AH5" s="5" t="s">
        <v>16</v>
      </c>
      <c r="AI5" s="6" t="s">
        <v>14</v>
      </c>
      <c r="AJ5" s="4" t="s">
        <v>15</v>
      </c>
      <c r="AK5" s="7" t="s">
        <v>16</v>
      </c>
      <c r="AL5" s="3" t="s">
        <v>14</v>
      </c>
      <c r="AM5" s="4" t="s">
        <v>15</v>
      </c>
      <c r="AN5" s="5" t="s">
        <v>16</v>
      </c>
      <c r="AO5" s="8" t="s">
        <v>17</v>
      </c>
      <c r="AP5" s="9"/>
      <c r="AQ5" s="9"/>
      <c r="AR5" s="9"/>
    </row>
    <row r="6" spans="1:44" ht="15.75" x14ac:dyDescent="0.25">
      <c r="A6" s="10" t="s">
        <v>18</v>
      </c>
      <c r="B6" s="13">
        <v>647600</v>
      </c>
      <c r="C6" s="11">
        <v>2.6855099999999998</v>
      </c>
      <c r="D6" s="12">
        <f>(B6*C6*1.2)+0.006</f>
        <v>2086963.5371999997</v>
      </c>
      <c r="E6" s="13">
        <v>647600</v>
      </c>
      <c r="F6" s="11">
        <v>2.71862</v>
      </c>
      <c r="G6" s="12">
        <f>(E6*F6*1.2)</f>
        <v>2112693.9743999997</v>
      </c>
      <c r="H6" s="13">
        <v>647600</v>
      </c>
      <c r="I6" s="11">
        <v>2.7044199999999998</v>
      </c>
      <c r="J6" s="12">
        <f>(H6*I6*1.2)</f>
        <v>2101658.8703999999</v>
      </c>
      <c r="K6" s="13">
        <v>647600</v>
      </c>
      <c r="L6" s="11">
        <v>2.7539099999999999</v>
      </c>
      <c r="M6" s="12">
        <f>(K6*L6*1.2)+0.001</f>
        <v>2140118.5402000002</v>
      </c>
      <c r="N6" s="13">
        <v>396288</v>
      </c>
      <c r="O6" s="11">
        <v>2.78687</v>
      </c>
      <c r="P6" s="12">
        <f>(N6*O6*1.2)+0.003</f>
        <v>1325283.7692719998</v>
      </c>
      <c r="Q6" s="13">
        <v>375759</v>
      </c>
      <c r="R6" s="11">
        <v>2.8740999999999999</v>
      </c>
      <c r="S6" s="12">
        <f>(Q6*R6*1.2)</f>
        <v>1295962.73028</v>
      </c>
      <c r="T6" s="13">
        <v>575049</v>
      </c>
      <c r="U6" s="11">
        <v>2.7962500000000001</v>
      </c>
      <c r="V6" s="12">
        <f>(T6*U6*1.2)</f>
        <v>1929576.9195000001</v>
      </c>
      <c r="W6" s="13">
        <v>442762</v>
      </c>
      <c r="X6" s="11">
        <v>2.99207</v>
      </c>
      <c r="Y6" s="12">
        <f>(W6*X6*1.2)+0.005</f>
        <v>1589729.8818079997</v>
      </c>
      <c r="Z6" s="13">
        <v>307613</v>
      </c>
      <c r="AA6" s="11">
        <v>3.0325899999999999</v>
      </c>
      <c r="AB6" s="12">
        <f>(Z6*AA6*1.2)</f>
        <v>1119436.9292039999</v>
      </c>
      <c r="AC6" s="13">
        <v>490217</v>
      </c>
      <c r="AD6" s="11">
        <v>3.0046499999999998</v>
      </c>
      <c r="AE6" s="12">
        <f>(AC6*AD6*1.2)</f>
        <v>1767516.6108599999</v>
      </c>
      <c r="AF6" s="13">
        <v>519648</v>
      </c>
      <c r="AG6" s="11">
        <v>2.9878499999999999</v>
      </c>
      <c r="AH6" s="12">
        <f>(AF6*AG6*1.2)+0.001</f>
        <v>1863156.3331599997</v>
      </c>
      <c r="AI6" s="13">
        <v>609488</v>
      </c>
      <c r="AJ6" s="11">
        <v>2.7377199999999999</v>
      </c>
      <c r="AK6" s="12">
        <f>(AI6*AJ6*1.2)</f>
        <v>2002328.9848319998</v>
      </c>
      <c r="AL6" s="43">
        <f>B6+E6+H6+K6+N6+Q6+T6+W6+Z6+AC6+AF6+AI6</f>
        <v>6307224</v>
      </c>
      <c r="AM6" s="44"/>
      <c r="AN6" s="12">
        <f>D6+G6+J6+M6+P6+S6+V6+Y6+AB6+AE6+AH6+AK6</f>
        <v>21334427.081115998</v>
      </c>
      <c r="AO6" s="14">
        <f>AN6/1.2</f>
        <v>17778689.234263334</v>
      </c>
    </row>
    <row r="7" spans="1:44" ht="15.75" x14ac:dyDescent="0.25">
      <c r="A7" s="16" t="s">
        <v>19</v>
      </c>
      <c r="B7" s="13">
        <v>169919</v>
      </c>
      <c r="C7" s="11">
        <v>2.7229999999999999</v>
      </c>
      <c r="D7" s="12">
        <f>(B7*C7*1.2)+0.006</f>
        <v>555227.33039999998</v>
      </c>
      <c r="E7" s="13">
        <v>21690</v>
      </c>
      <c r="F7" s="11">
        <v>2.7561100000000001</v>
      </c>
      <c r="G7" s="12">
        <f>(E7*F7*1.2)</f>
        <v>71736.031080000001</v>
      </c>
      <c r="H7" s="13">
        <v>106574</v>
      </c>
      <c r="I7" s="11">
        <v>2.7419099999999998</v>
      </c>
      <c r="J7" s="12">
        <f>(H7*I7*1.2)</f>
        <v>350659.57960799994</v>
      </c>
      <c r="K7" s="13">
        <v>79405</v>
      </c>
      <c r="L7" s="11">
        <v>2.7913999999999999</v>
      </c>
      <c r="M7" s="12">
        <f>(K7*L7*1.2)</f>
        <v>265981.34039999999</v>
      </c>
      <c r="N7" s="13"/>
      <c r="O7" s="11"/>
      <c r="P7" s="12"/>
      <c r="Q7" s="13"/>
      <c r="R7" s="11"/>
      <c r="S7" s="12"/>
      <c r="T7" s="13"/>
      <c r="U7" s="11"/>
      <c r="V7" s="12"/>
      <c r="W7" s="13"/>
      <c r="X7" s="11"/>
      <c r="Y7" s="12"/>
      <c r="Z7" s="13"/>
      <c r="AA7" s="11"/>
      <c r="AB7" s="12"/>
      <c r="AC7" s="13"/>
      <c r="AD7" s="11"/>
      <c r="AE7" s="12"/>
      <c r="AF7" s="13"/>
      <c r="AG7" s="11"/>
      <c r="AH7" s="12"/>
      <c r="AI7" s="13"/>
      <c r="AJ7" s="11"/>
      <c r="AK7" s="12"/>
      <c r="AL7" s="43">
        <f>B7+E7+H7+K7+N7+Q7+T7+W7+Z7+AC7+AF7+AI7</f>
        <v>377588</v>
      </c>
      <c r="AM7" s="18"/>
      <c r="AN7" s="12">
        <f>D7+G7+J7+M7+P7+S7+V7+Y7+AB7+AE7+AH7+AK7</f>
        <v>1243604.2814879999</v>
      </c>
      <c r="AO7" s="14">
        <f>AN7/1.2</f>
        <v>1036336.90124</v>
      </c>
    </row>
    <row r="8" spans="1:44" ht="15.75" x14ac:dyDescent="0.25">
      <c r="A8" s="16" t="s">
        <v>20</v>
      </c>
      <c r="B8" s="19">
        <v>11911</v>
      </c>
      <c r="C8" s="20">
        <v>2.7229999999999999</v>
      </c>
      <c r="D8" s="12">
        <f>(B8*C8*1.2)</f>
        <v>38920.383599999994</v>
      </c>
      <c r="E8" s="19">
        <v>18925</v>
      </c>
      <c r="F8" s="20">
        <v>2.7561100000000001</v>
      </c>
      <c r="G8" s="12">
        <f>(E8*F8*1.2)</f>
        <v>62591.258099999999</v>
      </c>
      <c r="H8" s="19">
        <v>12930</v>
      </c>
      <c r="I8" s="20">
        <v>2.7419099999999998</v>
      </c>
      <c r="J8" s="12">
        <f>(H8*I8*1.2)</f>
        <v>42543.475559999999</v>
      </c>
      <c r="K8" s="19">
        <v>13106</v>
      </c>
      <c r="L8" s="20">
        <v>2.7913999999999999</v>
      </c>
      <c r="M8" s="12">
        <f>(K8*L8*1.2)</f>
        <v>43900.906080000001</v>
      </c>
      <c r="N8" s="19">
        <v>10009</v>
      </c>
      <c r="O8" s="20">
        <v>2.78687</v>
      </c>
      <c r="P8" s="12">
        <f>(N8*O8*1.2)</f>
        <v>33472.538196000001</v>
      </c>
      <c r="Q8" s="19">
        <v>18453</v>
      </c>
      <c r="R8" s="20">
        <v>2.8740999999999999</v>
      </c>
      <c r="S8" s="12">
        <f>(Q8*R8*1.2)</f>
        <v>63642.920759999994</v>
      </c>
      <c r="T8" s="19">
        <v>7769</v>
      </c>
      <c r="U8" s="20">
        <v>2.7962500000000001</v>
      </c>
      <c r="V8" s="12">
        <f>(T8*U8*1.2)</f>
        <v>26068.879499999999</v>
      </c>
      <c r="W8" s="19">
        <v>14806</v>
      </c>
      <c r="X8" s="20">
        <v>2.99207</v>
      </c>
      <c r="Y8" s="12">
        <f>(W8*X8*1.2)</f>
        <v>53160.706103999997</v>
      </c>
      <c r="Z8" s="19">
        <v>11301</v>
      </c>
      <c r="AA8" s="20">
        <v>3.0325899999999999</v>
      </c>
      <c r="AB8" s="12">
        <f>(Z8*AA8*1.2)</f>
        <v>41125.559507999998</v>
      </c>
      <c r="AC8" s="19">
        <v>4255</v>
      </c>
      <c r="AD8" s="20">
        <v>3.0046499999999998</v>
      </c>
      <c r="AE8" s="12">
        <f>(AC8*AD8*1.2)+0.007</f>
        <v>15341.749899999997</v>
      </c>
      <c r="AF8" s="19">
        <v>8434</v>
      </c>
      <c r="AG8" s="20">
        <v>2.9878499999999999</v>
      </c>
      <c r="AH8" s="12">
        <f>(AF8*AG8*1.2)+0.009</f>
        <v>30239.441279999999</v>
      </c>
      <c r="AI8" s="19">
        <v>1683</v>
      </c>
      <c r="AJ8" s="20">
        <v>2.7377199999999999</v>
      </c>
      <c r="AK8" s="45">
        <f>(AI8*AJ8*1.2)+0.001</f>
        <v>5529.1003120000005</v>
      </c>
      <c r="AL8" s="19">
        <f>B8+E8+H8+K8+N8+Q8+T8+W8+Z8+AC8+AF8+AI8</f>
        <v>133582</v>
      </c>
      <c r="AM8" s="21"/>
      <c r="AN8" s="22">
        <f>D8+G8+J8+M8+P8+S8+V8+Y8+AB8+AE8+AH8+AK8</f>
        <v>456536.91889999993</v>
      </c>
      <c r="AO8" s="40">
        <f>AN8/1.2-0.005</f>
        <v>380447.42741666664</v>
      </c>
      <c r="AP8" s="42"/>
    </row>
    <row r="9" spans="1:44" ht="15.75" x14ac:dyDescent="0.25">
      <c r="A9" s="33" t="s">
        <v>21</v>
      </c>
      <c r="B9" s="34"/>
      <c r="C9" s="35"/>
      <c r="D9" s="36"/>
      <c r="E9" s="37"/>
      <c r="F9" s="35"/>
      <c r="G9" s="38"/>
      <c r="H9" s="34"/>
      <c r="I9" s="35"/>
      <c r="J9" s="36"/>
      <c r="K9" s="37"/>
      <c r="L9" s="35"/>
      <c r="M9" s="38"/>
      <c r="N9" s="34"/>
      <c r="O9" s="35"/>
      <c r="P9" s="36"/>
      <c r="Q9" s="37">
        <v>14860</v>
      </c>
      <c r="R9" s="35"/>
      <c r="S9" s="38">
        <v>92378.78</v>
      </c>
      <c r="T9" s="34"/>
      <c r="U9" s="35"/>
      <c r="V9" s="36"/>
      <c r="W9" s="37"/>
      <c r="X9" s="35"/>
      <c r="Y9" s="38"/>
      <c r="Z9" s="34"/>
      <c r="AA9" s="35"/>
      <c r="AB9" s="36"/>
      <c r="AC9" s="37"/>
      <c r="AD9" s="35"/>
      <c r="AE9" s="38"/>
      <c r="AF9" s="34"/>
      <c r="AG9" s="35"/>
      <c r="AH9" s="36"/>
      <c r="AI9" s="34"/>
      <c r="AJ9" s="35"/>
      <c r="AK9" s="38"/>
      <c r="AL9" s="13">
        <f>B9+E9+H9+K9+N9+Q9+T9+W9+Z9+AC9+AF9+AI9</f>
        <v>14860</v>
      </c>
      <c r="AM9" s="21"/>
      <c r="AN9" s="22">
        <f>D9+G9+J9+M9+P9+S9+V9+Y9+AB9+AE9+AH9+AK9+0.004</f>
        <v>92378.784</v>
      </c>
      <c r="AO9" s="23">
        <f>AN9/1.2-0.009</f>
        <v>76982.311000000002</v>
      </c>
    </row>
    <row r="10" spans="1:44" ht="16.5" thickBot="1" x14ac:dyDescent="0.3">
      <c r="A10" s="17"/>
      <c r="B10" s="24">
        <f>SUM(B6:B8)</f>
        <v>829430</v>
      </c>
      <c r="C10" s="25"/>
      <c r="D10" s="26">
        <f>SUM(D6:D8)</f>
        <v>2681111.2511999994</v>
      </c>
      <c r="E10" s="27">
        <f>SUM(E6:E8)</f>
        <v>688215</v>
      </c>
      <c r="F10" s="25"/>
      <c r="G10" s="28">
        <f>SUM(G6:G8)</f>
        <v>2247021.26358</v>
      </c>
      <c r="H10" s="24">
        <f>SUM(H6:H8)</f>
        <v>767104</v>
      </c>
      <c r="I10" s="25"/>
      <c r="J10" s="26">
        <f>SUM(J6:J8)</f>
        <v>2494861.9255679999</v>
      </c>
      <c r="K10" s="27">
        <f>SUM(K6:K8)</f>
        <v>740111</v>
      </c>
      <c r="L10" s="25"/>
      <c r="M10" s="28">
        <f>SUM(M6:M8)</f>
        <v>2450000.7866800004</v>
      </c>
      <c r="N10" s="24">
        <f>SUM(N6:N8)</f>
        <v>406297</v>
      </c>
      <c r="O10" s="29"/>
      <c r="P10" s="26">
        <f>SUM(P6:P8)</f>
        <v>1358756.3074679999</v>
      </c>
      <c r="Q10" s="27">
        <f>SUM(Q6:Q9)</f>
        <v>409072</v>
      </c>
      <c r="R10" s="29"/>
      <c r="S10" s="28">
        <f>SUM(S6:S9)</f>
        <v>1451984.4310399999</v>
      </c>
      <c r="T10" s="24">
        <f>SUM(T6:T8)</f>
        <v>582818</v>
      </c>
      <c r="U10" s="29"/>
      <c r="V10" s="26">
        <f>SUM(V6:V8)</f>
        <v>1955645.7990000001</v>
      </c>
      <c r="W10" s="27">
        <f>SUM(W6:W8)</f>
        <v>457568</v>
      </c>
      <c r="X10" s="29"/>
      <c r="Y10" s="28">
        <f>SUM(Y6:Y8)</f>
        <v>1642890.5879119998</v>
      </c>
      <c r="Z10" s="24">
        <f>SUM(Z6:Z8)</f>
        <v>318914</v>
      </c>
      <c r="AA10" s="29"/>
      <c r="AB10" s="26">
        <f>SUM(AB6:AB8)</f>
        <v>1160562.488712</v>
      </c>
      <c r="AC10" s="27">
        <f>SUM(AC6:AC8)</f>
        <v>494472</v>
      </c>
      <c r="AD10" s="29"/>
      <c r="AE10" s="28">
        <f>SUM(AE6:AE8)</f>
        <v>1782858.3607599998</v>
      </c>
      <c r="AF10" s="24">
        <f>SUM(AF6:AF8)</f>
        <v>528082</v>
      </c>
      <c r="AG10" s="29"/>
      <c r="AH10" s="26">
        <f>SUM(AH6:AH8)</f>
        <v>1893395.7744399996</v>
      </c>
      <c r="AI10" s="24">
        <f>SUM(AI6:AI8)</f>
        <v>611171</v>
      </c>
      <c r="AJ10" s="29"/>
      <c r="AK10" s="28">
        <f>SUM(AK6:AK8)</f>
        <v>2007858.0851439997</v>
      </c>
      <c r="AL10" s="24">
        <f>SUM(AL6:AL9)</f>
        <v>6833254</v>
      </c>
      <c r="AM10" s="29"/>
      <c r="AN10" s="26">
        <f>SUM(AN6:AN9)</f>
        <v>23126947.065504</v>
      </c>
      <c r="AO10" s="30">
        <f>SUM(AO6:AO9)</f>
        <v>19272455.873920001</v>
      </c>
    </row>
    <row r="11" spans="1:44" ht="15.75" x14ac:dyDescent="0.25">
      <c r="A11" s="41"/>
      <c r="AL11" s="15"/>
    </row>
    <row r="12" spans="1:44" ht="15.75" x14ac:dyDescent="0.25">
      <c r="AL12" s="15"/>
      <c r="AM12" s="31"/>
      <c r="AN12" s="31"/>
      <c r="AO12" s="31"/>
    </row>
    <row r="13" spans="1:44" x14ac:dyDescent="0.25">
      <c r="A13" s="32"/>
    </row>
  </sheetData>
  <mergeCells count="16">
    <mergeCell ref="A1:AO1"/>
    <mergeCell ref="A3:AO3"/>
    <mergeCell ref="W4:Y4"/>
    <mergeCell ref="Z4:AB4"/>
    <mergeCell ref="AC4:AE4"/>
    <mergeCell ref="AF4:AH4"/>
    <mergeCell ref="AI4:AK4"/>
    <mergeCell ref="AL4:AN4"/>
    <mergeCell ref="A4:A5"/>
    <mergeCell ref="B4:D4"/>
    <mergeCell ref="E4:G4"/>
    <mergeCell ref="H4:J4"/>
    <mergeCell ref="K4:M4"/>
    <mergeCell ref="N4:P4"/>
    <mergeCell ref="Q4:S4"/>
    <mergeCell ref="T4:V4"/>
  </mergeCells>
  <pageMargins left="0" right="0" top="1.5354330708661419" bottom="0.35433070866141736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dcterms:created xsi:type="dcterms:W3CDTF">2022-02-23T11:26:51Z</dcterms:created>
  <dcterms:modified xsi:type="dcterms:W3CDTF">2022-03-02T10:28:12Z</dcterms:modified>
</cp:coreProperties>
</file>